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1"/>
  </bookViews>
  <sheets>
    <sheet name="Siniketun katelaskelma" sheetId="1" r:id="rId1"/>
    <sheet name="Minkin katelaskel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Tapio Hernesniemi</author>
  </authors>
  <commentList>
    <comment ref="C16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Rehun hinta. Keskiarvo vuodelle rahteineen ja alennuksineen</t>
        </r>
      </text>
    </comment>
    <comment ref="C17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Hinta euroa/kwh. Pörssisähkön hinta noin 0,07 e/kwh vuonna 2023 + siirtokulut</t>
        </r>
      </text>
    </comment>
    <comment ref="C19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Arvio siitoseläinten ostohinnasta</t>
        </r>
      </text>
    </comment>
    <comment ref="C20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Työvaatekerran hinta-arvio (mukana työkengät)</t>
        </r>
      </text>
    </comment>
    <comment ref="C21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Jos nahkonta teetetään nahkontakeskuksessa kokonaan tai osittain/nahkontakustannus per nahka</t>
        </r>
      </text>
    </comment>
    <comment ref="E22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Keinosiemennystarvikkeiden kokonaiskustanus per kausi</t>
        </r>
      </text>
    </comment>
    <comment ref="C23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Arvio polttoaineen keskihinnasta</t>
        </r>
      </text>
    </comment>
    <comment ref="E24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Arvio koneiden huolto- ja korjauskustannuksista per vuosi</t>
        </r>
      </text>
    </comment>
    <comment ref="C25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Kuivikkkeet lanta-alustoille/hinta per paali</t>
        </r>
      </text>
    </comment>
    <comment ref="C26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Rakennuskalkki lanta-alustojen ym. desinfiointiin./hinta per säkki</t>
        </r>
      </text>
    </comment>
    <comment ref="C18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Vesikuution hinta-arvio</t>
        </r>
      </text>
    </comment>
    <comment ref="E28" authorId="0">
      <text>
        <r>
          <rPr>
            <b/>
            <sz val="9"/>
            <rFont val="Tahoma"/>
            <family val="2"/>
          </rPr>
          <t xml:space="preserve">Tapio Hernesniemi
</t>
        </r>
        <r>
          <rPr>
            <sz val="9"/>
            <rFont val="Tahoma"/>
            <family val="2"/>
          </rPr>
          <t>Työkalujen ja muun pienkaluston kokonaiskustannus per vuosi</t>
        </r>
      </text>
    </comment>
    <comment ref="D29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Siitoseläinten määrä </t>
        </r>
      </text>
    </comment>
    <comment ref="D30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Pentujen määrä</t>
        </r>
      </text>
    </comment>
    <comment ref="D31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Tähän 1 jos on liiton jäsen</t>
        </r>
      </text>
    </comment>
    <comment ref="D32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Kokonaisnahkamäärä joka Sagalla myydään</t>
        </r>
      </text>
    </comment>
    <comment ref="D33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Arvio viiden nollan ja sitä pienempien nahkojen myyntimäärästä Sagalla</t>
        </r>
      </text>
    </comment>
    <comment ref="D34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Arvio kuuden nollan ja sitä isompien nahkojen myyntimäärästä Sagalla</t>
        </r>
      </text>
    </comment>
    <comment ref="E36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Kokonaiskustannusarvio vuosittaisesta häkkien ja rakennelmien korjauksista </t>
        </r>
      </text>
    </comment>
    <comment ref="C37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Hintakeskiarvo murskeille ja muille maa-aineksille/tonni tai kuutio rahteineen</t>
        </r>
      </text>
    </comment>
    <comment ref="E38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Kokaniskustannusarvio vuosittaisesta nahkontatarvikkeista</t>
        </r>
      </text>
    </comment>
    <comment ref="E39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Arvio maksettavista työpalkoista sotukuluineen. Sotukulut noin 35 % palkasta.</t>
        </r>
      </text>
    </comment>
    <comment ref="E40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Kaikki muut kasvatukseen liittyvät muuttuvat kulut</t>
        </r>
      </text>
    </comment>
    <comment ref="E41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Laskee suoraan arvon: Kuinka paljon ja kuinka pitkään kasvatukseen sitoutuu pääomaa ennen kuin nahat on myyty. Korko 5% pääomalle</t>
        </r>
      </text>
    </comment>
    <comment ref="E42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Laskee suoraan arvon: Paljonko siitoseläimiiin sitoutuu pääomaa ja sille lasketaan vuotuinen korko (5%)</t>
        </r>
      </text>
    </comment>
    <comment ref="E57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Kriittinen hinta, jolla katetaan muuttuvat ja kiinteät kulut</t>
        </r>
      </text>
    </comment>
    <comment ref="D8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kesannoitavien naaraiden määrä kappaleina</t>
        </r>
      </text>
    </comment>
    <comment ref="D7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Keväällä nahkottavien määrä</t>
        </r>
      </text>
    </comment>
    <comment ref="D5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Siitokseen jätettyjen naaraiden määrä nahkonnan jälkeen</t>
        </r>
      </text>
    </comment>
    <comment ref="D6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Siitokseen jätettyjen urosten määrä nahkonnan jälkeen</t>
        </r>
      </text>
    </comment>
    <comment ref="E10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Arvio kokonaisnahkatuotannosta kappaletta (mukana myös paritusajan jälkeen nahkottavat)</t>
        </r>
      </text>
    </comment>
    <comment ref="D16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Rehun määrä pennuille</t>
        </r>
      </text>
    </comment>
    <comment ref="D17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Sähkön menekki vuodessa kilowatteina</t>
        </r>
      </text>
    </comment>
    <comment ref="D25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Paalien määrä</t>
        </r>
      </text>
    </comment>
    <comment ref="D26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Säkkien määrä kappaletta</t>
        </r>
      </text>
    </comment>
    <comment ref="E5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Rehukulut naaraille</t>
        </r>
      </text>
    </comment>
    <comment ref="E6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Rehukulut uroksille</t>
        </r>
      </text>
    </comment>
    <comment ref="E7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Rehukulut nahkonnasta parituskauden loppuun saakka</t>
        </r>
      </text>
    </comment>
    <comment ref="E8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Kesannoinnista aiheutuvat kustannukset
</t>
        </r>
      </text>
    </comment>
    <comment ref="E13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Laskee automaattisesti</t>
        </r>
      </text>
    </comment>
    <comment ref="E35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Kokonaiskulut lääkkeille ja torjunta-aineille</t>
        </r>
      </text>
    </comment>
    <comment ref="C51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Alaraja työtulolle on 9010 e</t>
        </r>
      </text>
    </comment>
    <comment ref="D51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Eläkemaksu on 24.1 % työtulosta (53-62 vuotiailla se on 25.6 %)</t>
        </r>
      </text>
    </comment>
    <comment ref="E51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Eläkemaksut per vuosi yhteensä = 24.1 % työtulosta</t>
        </r>
      </text>
    </comment>
    <comment ref="D14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Arvio kuolleiden määrästä vieroituksesta nahkontaan, kappaletta</t>
        </r>
      </text>
    </comment>
    <comment ref="E14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Kuolleisuudesta aiheutuneen kulut</t>
        </r>
      </text>
    </comment>
    <comment ref="E47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Vuokrakulut ja esim. nahkojen varastointikulut voi laittaa tähän.</t>
        </r>
      </text>
    </comment>
  </commentList>
</comments>
</file>

<file path=xl/comments2.xml><?xml version="1.0" encoding="utf-8"?>
<comments xmlns="http://schemas.openxmlformats.org/spreadsheetml/2006/main">
  <authors>
    <author>Tapio Hernesniemi</author>
  </authors>
  <commentList>
    <comment ref="D5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Siitokseen jätettyjen naaraiden määrä nahkonnan jälkeen</t>
        </r>
      </text>
    </comment>
    <comment ref="E5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Rehukulut naaraille koko vuosi</t>
        </r>
      </text>
    </comment>
    <comment ref="D6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Siitokseen jätettyjen urosten määrä nahkonnan jälkeen</t>
        </r>
      </text>
    </comment>
    <comment ref="E6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Rehukulut uroksille nahkonnasta paritukseen</t>
        </r>
      </text>
    </comment>
    <comment ref="D7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Nahkottavien naaraiden ja urosten määrä paritusajan jälkeen</t>
        </r>
      </text>
    </comment>
    <comment ref="E7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Kulut nahkonnasta huhtikuun loppuun nahkottavilla minkeillä</t>
        </r>
      </text>
    </comment>
    <comment ref="D8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Ylivuotiseksi jääneiden urosten määrä</t>
        </r>
      </text>
    </comment>
    <comment ref="E8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Pakolliset kulut ylivuotiseksi jätetyistä uroksista
</t>
        </r>
      </text>
    </comment>
    <comment ref="E13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Laskee automaattisesti</t>
        </r>
      </text>
    </comment>
    <comment ref="C16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Rehun hinta. Keskiarvo vuodelle rahteineen ja alennuksineen</t>
        </r>
      </text>
    </comment>
    <comment ref="D16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Rehun määrä pennuille</t>
        </r>
      </text>
    </comment>
    <comment ref="C17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Hinta euroa/kwh. Pörssisähkön hinta noin 0,07 e/kwh vuonna 2023 + siirtokulut</t>
        </r>
      </text>
    </comment>
    <comment ref="D17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Sähkön menekki vuodessa kilowatteina</t>
        </r>
      </text>
    </comment>
    <comment ref="C18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Vesikuution hinta-arvio</t>
        </r>
      </text>
    </comment>
    <comment ref="C19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Arvio siitoseläinten ostohinnasta</t>
        </r>
      </text>
    </comment>
    <comment ref="C20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Työvaatekerran hinta-arvio (mukana työkengät)</t>
        </r>
      </text>
    </comment>
    <comment ref="C21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Jos nahkonta teetetään nahkontakeskuksessa kokonaan tai osittain/nahkontakustannus per nahka</t>
        </r>
      </text>
    </comment>
    <comment ref="C22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Arvio polttoaineen keskihinnasta</t>
        </r>
      </text>
    </comment>
    <comment ref="E23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Arvio koneiden huolto- ja korjauskustannuksista per vuosi</t>
        </r>
      </text>
    </comment>
    <comment ref="C24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Kuivikkkeet lanta-alustoille/hinta per paali</t>
        </r>
      </text>
    </comment>
    <comment ref="D24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Paalien määrä</t>
        </r>
      </text>
    </comment>
    <comment ref="C26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Rakennuskalkki lanta-alustojen ym. desinfiointiin./hinta per säkki</t>
        </r>
      </text>
    </comment>
    <comment ref="D26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Säkkien määrä kappaletta</t>
        </r>
      </text>
    </comment>
    <comment ref="E27" authorId="0">
      <text>
        <r>
          <rPr>
            <b/>
            <sz val="9"/>
            <rFont val="Tahoma"/>
            <family val="2"/>
          </rPr>
          <t xml:space="preserve">Tapio Hernesniemi
</t>
        </r>
        <r>
          <rPr>
            <sz val="9"/>
            <rFont val="Tahoma"/>
            <family val="2"/>
          </rPr>
          <t>Työkalujen ja muun pienkaluston kokonaiskustannus per vuosi</t>
        </r>
      </text>
    </comment>
    <comment ref="D28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Siitoseläinten määrä </t>
        </r>
      </text>
    </comment>
    <comment ref="D29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Pentujen määrä</t>
        </r>
      </text>
    </comment>
    <comment ref="D30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Tähän 1 jos on liiton jäsen</t>
        </r>
      </text>
    </comment>
    <comment ref="D31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Kokonaisnahkamäärä joka Sagalla myydään</t>
        </r>
      </text>
    </comment>
    <comment ref="D32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Sagalla myytävien nahkojen kokonaismäärä </t>
        </r>
      </text>
    </comment>
    <comment ref="E33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Kokonaiskulut lääkkeille ja torjunta-aineille</t>
        </r>
      </text>
    </comment>
    <comment ref="E34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Kokonaiskustannusarvio vuosittaisesta häkkien ja rakennelmien korjauksista </t>
        </r>
      </text>
    </comment>
    <comment ref="C35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Hintakeskiarvo murskeille ja muille maa-aineksille/tonni tai kuutio rahteineen</t>
        </r>
      </text>
    </comment>
    <comment ref="E36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Kokaniskustannusarvio vuosittaisesta nahkontatarvikkeista</t>
        </r>
      </text>
    </comment>
    <comment ref="E37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Arvio maksettavista työpalkoista sotukuluineen</t>
        </r>
      </text>
    </comment>
    <comment ref="E38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Kaikki muut kasvatukseen liittyvät muuttuvat kulut</t>
        </r>
      </text>
    </comment>
    <comment ref="E39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Laskee suoraan arvon: Kuinka paljon ja kuinka pitkään kasvatukseen sitoutuu pääomaa ennen kuin nahat on myyty. Korko 5% pääomalle</t>
        </r>
      </text>
    </comment>
    <comment ref="E40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Laskee suoraan arvon: Paljonko siitoseläimiiin sitoutuu pääomaa ja sille lasketaan vuotuinen korko (5%)</t>
        </r>
      </text>
    </comment>
    <comment ref="C49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Alaraja työtulolle on 9010 e</t>
        </r>
      </text>
    </comment>
    <comment ref="D49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Eläkemaksu on 24.1 % työtulosta</t>
        </r>
      </text>
    </comment>
    <comment ref="E49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Eläkemaksut per vuosi yhteensä = 24.1 % työtulosta</t>
        </r>
      </text>
    </comment>
    <comment ref="E55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Kriittinen hinta, jolla katetaan muuttuvat ja kiinteät kulut</t>
        </r>
      </text>
    </comment>
    <comment ref="D14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Arvio kuolleiden ja lopetettujen määrästä vieroituksesta nahkontaan</t>
        </r>
      </text>
    </comment>
    <comment ref="E14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Kuolleisuudesta aiheutuneet välittömät kulut</t>
        </r>
      </text>
    </comment>
    <comment ref="C25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Kuution hinta</t>
        </r>
      </text>
    </comment>
    <comment ref="D25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Kuutiomäärä</t>
        </r>
      </text>
    </comment>
    <comment ref="C32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Välityspalkkio 1,2 e/nahka, kolmoslaadun nahta 1,55 e/nahka</t>
        </r>
      </text>
    </comment>
    <comment ref="D35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Murskeen määrä (ei uudisrakentamiseen käytettävä)</t>
        </r>
      </text>
    </comment>
    <comment ref="E10" authorId="0">
      <text>
        <r>
          <rPr>
            <b/>
            <sz val="9"/>
            <rFont val="Tahoma"/>
            <family val="2"/>
          </rPr>
          <t>Tapio Hernesniemi:</t>
        </r>
        <r>
          <rPr>
            <sz val="9"/>
            <rFont val="Tahoma"/>
            <family val="2"/>
          </rPr>
          <t xml:space="preserve">
Arvio kokonaisnahkatuotannosta kappaletta (mukana myös paritusajan jälkeen nahkottavat)</t>
        </r>
      </text>
    </comment>
    <comment ref="E45" authorId="0">
      <text>
        <r>
          <rPr>
            <b/>
            <sz val="9"/>
            <rFont val="Tahoma"/>
            <family val="0"/>
          </rPr>
          <t>Tapio Hernesniemi:</t>
        </r>
        <r>
          <rPr>
            <sz val="9"/>
            <rFont val="Tahoma"/>
            <family val="0"/>
          </rPr>
          <t xml:space="preserve">
Vuokrakulut ja esim. nahkojen varastointikulut voi laittaa tähän</t>
        </r>
      </text>
    </comment>
  </commentList>
</comments>
</file>

<file path=xl/sharedStrings.xml><?xml version="1.0" encoding="utf-8"?>
<sst xmlns="http://schemas.openxmlformats.org/spreadsheetml/2006/main" count="106" uniqueCount="64">
  <si>
    <t>Muuttuvat kulut yhteensä</t>
  </si>
  <si>
    <t>Nahkatuotanto</t>
  </si>
  <si>
    <t>Muuttuvat kulut</t>
  </si>
  <si>
    <t>Euroa yhteensä</t>
  </si>
  <si>
    <t>Hinta netto (alv 0)</t>
  </si>
  <si>
    <r>
      <t>Vesi, m</t>
    </r>
    <r>
      <rPr>
        <sz val="10"/>
        <rFont val="Calibri"/>
        <family val="2"/>
      </rPr>
      <t>³</t>
    </r>
  </si>
  <si>
    <t>Siitoseläinhankinnat</t>
  </si>
  <si>
    <t>Työvaatteet ja kengät</t>
  </si>
  <si>
    <t>Nahkontakeskus</t>
  </si>
  <si>
    <t>Keinosiemennystarvikkeet</t>
  </si>
  <si>
    <t>Polttoaineet</t>
  </si>
  <si>
    <t xml:space="preserve">Kuivikkeet </t>
  </si>
  <si>
    <t>Kalkki</t>
  </si>
  <si>
    <t>Purukapulat</t>
  </si>
  <si>
    <t>Pienkaluston hankintakulut</t>
  </si>
  <si>
    <t>Sähkö siirtoineen, kwh</t>
  </si>
  <si>
    <t>Koneitten huolto- ja korjaus</t>
  </si>
  <si>
    <t>Markkinointimaksu, Saga</t>
  </si>
  <si>
    <t>Välityspalkkio, Saga, 5 nollan nahat</t>
  </si>
  <si>
    <t>Välityspalkkio, Saga, 6  nollan nahat</t>
  </si>
  <si>
    <t>Häkkien ym. rakenteiden korjauskulut</t>
  </si>
  <si>
    <t>Murskeet, hiekat, muu aines</t>
  </si>
  <si>
    <t>Nahkontatarvikkeet, (nahk. omana työnä)</t>
  </si>
  <si>
    <t>Maksettavat palkat</t>
  </si>
  <si>
    <t>Muut muuttuvat kulut</t>
  </si>
  <si>
    <t>Stkl + paikallisyhdistys, siitoseläimet</t>
  </si>
  <si>
    <t>Stkl + paikallisyhdistys, pennut</t>
  </si>
  <si>
    <t>Stkl, tilamaksu per tarha (170 e)</t>
  </si>
  <si>
    <t>Kiinteät kulut</t>
  </si>
  <si>
    <t>Vuokrat/vuosi</t>
  </si>
  <si>
    <t>Tilitoimisto/vuosi</t>
  </si>
  <si>
    <t>Sertifiointi</t>
  </si>
  <si>
    <t>Vakuutukset/vuosi</t>
  </si>
  <si>
    <t>Puhelin ja netti/vuosi</t>
  </si>
  <si>
    <r>
      <t xml:space="preserve">Määrittele arvot vain valkoisella pohjalla oleviin soluihin </t>
    </r>
    <r>
      <rPr>
        <b/>
        <sz val="10"/>
        <rFont val="Arial"/>
        <family val="2"/>
      </rPr>
      <t>(ei keltaisiin)</t>
    </r>
  </si>
  <si>
    <t>Liikepääoman korko</t>
  </si>
  <si>
    <t>Eläinpääoman korko</t>
  </si>
  <si>
    <t>Kiinteät kulut yhteensä</t>
  </si>
  <si>
    <t>Kuolleisuus vieroitus-nahkonta %</t>
  </si>
  <si>
    <t>Kesannoitavien naaraiden määrä</t>
  </si>
  <si>
    <t xml:space="preserve">Siitosurosten määrä </t>
  </si>
  <si>
    <t>Nahkottavien määrä paritusajan jälkeen</t>
  </si>
  <si>
    <t>Rehun hinta per kilo</t>
  </si>
  <si>
    <t>Eläinmäärät tilalla</t>
  </si>
  <si>
    <t>Siitoseläimistä aiheutuneet välittömät kulut yhteensä vuodessa</t>
  </si>
  <si>
    <t>Oma palkkavaatimus vuodessa</t>
  </si>
  <si>
    <t>Nahkatuotannon kriittinen hinta per nahka =Kate 1</t>
  </si>
  <si>
    <t>Muut kiinteät kulut, esim. kiinteistövero</t>
  </si>
  <si>
    <t>Rokotteet, lääkkeet, torjunta-aineet</t>
  </si>
  <si>
    <t>Suunnittelulaskelma/Kriittinen hinta siniketunnahan tuottamiselle</t>
  </si>
  <si>
    <t>Yel-maksut</t>
  </si>
  <si>
    <t>Nahkatuotannon kriittinen hinta palkkavaatimuksen kanssa, Kate 2</t>
  </si>
  <si>
    <t>Suunnittelulaskelma/Kriittinen hinta minkinnahan tuottamiselle</t>
  </si>
  <si>
    <t>Seuraavalle kaudelle jätettyjen urosten määrä</t>
  </si>
  <si>
    <t>Nahkottavien minkkien määrä paritusajan jälkeen</t>
  </si>
  <si>
    <t>Kuolleisuus (vieroitus-nahkonta)</t>
  </si>
  <si>
    <t>Siitokseen jätettyjen naaraiden määrä</t>
  </si>
  <si>
    <t xml:space="preserve">Siitokseen jätettyjen urosten määrä </t>
  </si>
  <si>
    <t>Kuivikkeet (pitkä kuivike)</t>
  </si>
  <si>
    <t>Kuivikepuru, kuutio</t>
  </si>
  <si>
    <t>Siitoseläimistä aiheutuneet muuttuvat kulut yhteensä vuodessa</t>
  </si>
  <si>
    <t xml:space="preserve"> Määrä</t>
  </si>
  <si>
    <t>Siitosnaaraiden määrä</t>
  </si>
  <si>
    <t>Välityspalkkio, Saga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</si>
</sst>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0" xfId="0" applyFont="1" applyFill="1" applyAlignment="1">
      <alignment/>
    </xf>
    <xf numFmtId="2" fontId="0" fillId="34" borderId="12" xfId="0" applyNumberFormat="1" applyFill="1" applyBorder="1" applyAlignment="1">
      <alignment/>
    </xf>
    <xf numFmtId="2" fontId="0" fillId="34" borderId="12" xfId="0" applyNumberFormat="1" applyFont="1" applyFill="1" applyBorder="1" applyAlignment="1" quotePrefix="1">
      <alignment/>
    </xf>
    <xf numFmtId="0" fontId="0" fillId="34" borderId="1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2" fontId="0" fillId="35" borderId="0" xfId="0" applyNumberFormat="1" applyFill="1" applyAlignment="1">
      <alignment/>
    </xf>
    <xf numFmtId="2" fontId="0" fillId="34" borderId="16" xfId="0" applyNumberFormat="1" applyFill="1" applyBorder="1" applyAlignment="1">
      <alignment/>
    </xf>
    <xf numFmtId="2" fontId="0" fillId="34" borderId="14" xfId="0" applyNumberForma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34" borderId="12" xfId="0" applyNumberFormat="1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4" xfId="0" applyFill="1" applyBorder="1" applyAlignment="1">
      <alignment/>
    </xf>
    <xf numFmtId="0" fontId="0" fillId="35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0" fontId="41" fillId="35" borderId="12" xfId="0" applyFont="1" applyFill="1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zoomScalePageLayoutView="0" workbookViewId="0" topLeftCell="A5">
      <selection activeCell="E10" sqref="E10"/>
    </sheetView>
  </sheetViews>
  <sheetFormatPr defaultColWidth="9.140625" defaultRowHeight="12.75"/>
  <cols>
    <col min="2" max="2" width="34.7109375" style="0" customWidth="1"/>
    <col min="3" max="3" width="16.57421875" style="0" customWidth="1"/>
    <col min="4" max="4" width="13.421875" style="0" customWidth="1"/>
    <col min="5" max="5" width="14.57421875" style="0" customWidth="1"/>
  </cols>
  <sheetData>
    <row r="1" spans="2:6" ht="15.75">
      <c r="B1" s="1" t="s">
        <v>49</v>
      </c>
      <c r="C1" s="2"/>
      <c r="D1" s="2"/>
      <c r="E1" s="3"/>
      <c r="F1" s="4"/>
    </row>
    <row r="2" spans="2:6" ht="12.75">
      <c r="B2" s="15" t="s">
        <v>34</v>
      </c>
      <c r="C2" s="2"/>
      <c r="D2" s="2"/>
      <c r="E2" s="3"/>
      <c r="F2" s="4"/>
    </row>
    <row r="3" spans="2:6" ht="12.75">
      <c r="B3" s="15"/>
      <c r="C3" s="2"/>
      <c r="D3" s="2"/>
      <c r="E3" s="3"/>
      <c r="F3" s="4"/>
    </row>
    <row r="4" spans="2:6" ht="16.5" thickBot="1">
      <c r="B4" s="1" t="s">
        <v>43</v>
      </c>
      <c r="C4" s="5"/>
      <c r="D4" s="2"/>
      <c r="E4" s="3"/>
      <c r="F4" s="4"/>
    </row>
    <row r="5" spans="2:6" ht="13.5" thickBot="1">
      <c r="B5" s="27" t="s">
        <v>62</v>
      </c>
      <c r="C5" s="19"/>
      <c r="D5" s="36">
        <v>500</v>
      </c>
      <c r="E5" s="23">
        <f>D5*40</f>
        <v>20000</v>
      </c>
      <c r="F5" s="4"/>
    </row>
    <row r="6" spans="2:6" ht="13.5" thickBot="1">
      <c r="B6" s="20" t="s">
        <v>40</v>
      </c>
      <c r="C6" s="21"/>
      <c r="D6" s="36">
        <v>50</v>
      </c>
      <c r="E6" s="16">
        <f>D6*45</f>
        <v>2250</v>
      </c>
      <c r="F6" s="4"/>
    </row>
    <row r="7" spans="2:6" ht="13.5" thickBot="1">
      <c r="B7" s="20" t="s">
        <v>41</v>
      </c>
      <c r="C7" s="21"/>
      <c r="D7" s="36">
        <v>50</v>
      </c>
      <c r="E7" s="16">
        <f>D7*14.3</f>
        <v>715</v>
      </c>
      <c r="F7" s="4"/>
    </row>
    <row r="8" spans="2:5" ht="13.5" thickBot="1">
      <c r="B8" s="20" t="s">
        <v>39</v>
      </c>
      <c r="C8" s="8"/>
      <c r="D8" s="37">
        <v>100</v>
      </c>
      <c r="E8" s="16">
        <f>D8*43</f>
        <v>4300</v>
      </c>
    </row>
    <row r="9" spans="2:5" ht="13.5" thickBot="1">
      <c r="B9" s="2"/>
      <c r="E9" s="22"/>
    </row>
    <row r="10" spans="2:6" ht="13.5" thickBot="1">
      <c r="B10" s="20" t="s">
        <v>1</v>
      </c>
      <c r="C10" s="21"/>
      <c r="D10" s="21"/>
      <c r="E10" s="41">
        <v>2500</v>
      </c>
      <c r="F10" s="4"/>
    </row>
    <row r="11" spans="2:6" ht="13.5" thickBot="1">
      <c r="B11" s="2"/>
      <c r="C11" s="2"/>
      <c r="D11" s="2"/>
      <c r="E11" s="3"/>
      <c r="F11" s="4"/>
    </row>
    <row r="12" spans="2:6" ht="13.5" thickBot="1">
      <c r="B12" s="32" t="s">
        <v>2</v>
      </c>
      <c r="C12" s="32" t="s">
        <v>4</v>
      </c>
      <c r="D12" s="32" t="s">
        <v>61</v>
      </c>
      <c r="E12" s="32" t="s">
        <v>3</v>
      </c>
      <c r="F12" s="4"/>
    </row>
    <row r="13" spans="2:5" ht="13.5" thickBot="1">
      <c r="B13" s="28" t="s">
        <v>60</v>
      </c>
      <c r="C13" s="8"/>
      <c r="D13" s="8"/>
      <c r="E13" s="16">
        <f>SUM(E5:E8)</f>
        <v>27265</v>
      </c>
    </row>
    <row r="14" spans="2:6" ht="13.5" thickBot="1">
      <c r="B14" s="20" t="s">
        <v>38</v>
      </c>
      <c r="C14" s="21"/>
      <c r="D14" s="36">
        <v>100</v>
      </c>
      <c r="E14" s="16">
        <f>D14*25</f>
        <v>2500</v>
      </c>
      <c r="F14" s="4"/>
    </row>
    <row r="15" ht="13.5" thickBot="1"/>
    <row r="16" spans="2:5" ht="13.5" thickBot="1">
      <c r="B16" s="11" t="s">
        <v>42</v>
      </c>
      <c r="C16" s="37">
        <v>0.27</v>
      </c>
      <c r="D16" s="17">
        <f>145*(E10-D7)</f>
        <v>355250</v>
      </c>
      <c r="E16" s="13">
        <f aca="true" t="shared" si="0" ref="E16:E21">C16*D16</f>
        <v>95917.5</v>
      </c>
    </row>
    <row r="17" spans="2:5" ht="13.5" thickBot="1">
      <c r="B17" s="9" t="s">
        <v>15</v>
      </c>
      <c r="C17" s="37">
        <v>0.15</v>
      </c>
      <c r="D17" s="37">
        <v>10000</v>
      </c>
      <c r="E17" s="13">
        <f t="shared" si="0"/>
        <v>1500</v>
      </c>
    </row>
    <row r="18" spans="2:8" ht="13.5" thickBot="1">
      <c r="B18" s="10" t="s">
        <v>5</v>
      </c>
      <c r="C18" s="37">
        <v>3</v>
      </c>
      <c r="D18" s="37">
        <v>500</v>
      </c>
      <c r="E18" s="13">
        <f t="shared" si="0"/>
        <v>1500</v>
      </c>
      <c r="H18" s="6"/>
    </row>
    <row r="19" spans="2:5" ht="13.5" thickBot="1">
      <c r="B19" s="12" t="s">
        <v>6</v>
      </c>
      <c r="C19" s="37">
        <v>300</v>
      </c>
      <c r="D19" s="37">
        <v>6</v>
      </c>
      <c r="E19" s="14">
        <f t="shared" si="0"/>
        <v>1800</v>
      </c>
    </row>
    <row r="20" spans="2:5" ht="13.5" thickBot="1">
      <c r="B20" s="12" t="s">
        <v>7</v>
      </c>
      <c r="C20" s="37">
        <v>300</v>
      </c>
      <c r="D20" s="37">
        <v>2</v>
      </c>
      <c r="E20" s="14">
        <f t="shared" si="0"/>
        <v>600</v>
      </c>
    </row>
    <row r="21" spans="2:5" ht="13.5" thickBot="1">
      <c r="B21" s="12" t="s">
        <v>8</v>
      </c>
      <c r="C21" s="37">
        <v>11</v>
      </c>
      <c r="D21" s="37">
        <v>2500</v>
      </c>
      <c r="E21" s="14">
        <f t="shared" si="0"/>
        <v>27500</v>
      </c>
    </row>
    <row r="22" spans="2:5" ht="13.5" thickBot="1">
      <c r="B22" s="12" t="s">
        <v>9</v>
      </c>
      <c r="C22" s="13"/>
      <c r="D22" s="13"/>
      <c r="E22" s="38">
        <v>300</v>
      </c>
    </row>
    <row r="23" spans="2:5" ht="13.5" thickBot="1">
      <c r="B23" s="12" t="s">
        <v>10</v>
      </c>
      <c r="C23" s="37">
        <v>2</v>
      </c>
      <c r="D23" s="37">
        <v>1000</v>
      </c>
      <c r="E23" s="14">
        <f>C23*D23</f>
        <v>2000</v>
      </c>
    </row>
    <row r="24" spans="2:5" ht="13.5" thickBot="1">
      <c r="B24" s="12" t="s">
        <v>16</v>
      </c>
      <c r="C24" s="13"/>
      <c r="D24" s="13"/>
      <c r="E24" s="38">
        <v>1000</v>
      </c>
    </row>
    <row r="25" spans="2:5" ht="13.5" thickBot="1">
      <c r="B25" s="12" t="s">
        <v>11</v>
      </c>
      <c r="C25" s="37">
        <v>1</v>
      </c>
      <c r="D25" s="37">
        <v>200</v>
      </c>
      <c r="E25" s="14">
        <f>C25*D25</f>
        <v>200</v>
      </c>
    </row>
    <row r="26" spans="2:5" ht="13.5" thickBot="1">
      <c r="B26" s="12" t="s">
        <v>12</v>
      </c>
      <c r="C26" s="37">
        <v>30</v>
      </c>
      <c r="D26" s="37">
        <v>50</v>
      </c>
      <c r="E26" s="14">
        <f>C26*D26</f>
        <v>1500</v>
      </c>
    </row>
    <row r="27" spans="2:5" ht="13.5" thickBot="1">
      <c r="B27" s="12" t="s">
        <v>13</v>
      </c>
      <c r="C27" s="13"/>
      <c r="D27" s="13"/>
      <c r="E27" s="38">
        <v>200</v>
      </c>
    </row>
    <row r="28" spans="2:5" ht="13.5" thickBot="1">
      <c r="B28" s="12" t="s">
        <v>14</v>
      </c>
      <c r="C28" s="13"/>
      <c r="D28" s="13"/>
      <c r="E28" s="38">
        <v>200</v>
      </c>
    </row>
    <row r="29" spans="2:5" ht="13.5" thickBot="1">
      <c r="B29" s="12" t="s">
        <v>25</v>
      </c>
      <c r="C29" s="13"/>
      <c r="D29" s="36">
        <v>500</v>
      </c>
      <c r="E29" s="14">
        <f>D29*1.32</f>
        <v>660</v>
      </c>
    </row>
    <row r="30" spans="2:5" ht="13.5" thickBot="1">
      <c r="B30" s="12" t="s">
        <v>26</v>
      </c>
      <c r="C30" s="13"/>
      <c r="D30" s="36">
        <v>2500</v>
      </c>
      <c r="E30" s="14">
        <f>D30*0.28</f>
        <v>700.0000000000001</v>
      </c>
    </row>
    <row r="31" spans="2:5" ht="13.5" thickBot="1">
      <c r="B31" s="12" t="s">
        <v>27</v>
      </c>
      <c r="C31" s="13"/>
      <c r="D31" s="36">
        <v>1</v>
      </c>
      <c r="E31" s="14">
        <f>D31*170</f>
        <v>170</v>
      </c>
    </row>
    <row r="32" spans="2:5" ht="13.5" thickBot="1">
      <c r="B32" s="12" t="s">
        <v>17</v>
      </c>
      <c r="C32" s="13"/>
      <c r="D32" s="36">
        <v>2500</v>
      </c>
      <c r="E32" s="14">
        <f>D32*0.25</f>
        <v>625</v>
      </c>
    </row>
    <row r="33" spans="2:5" ht="13.5" thickBot="1">
      <c r="B33" s="12" t="s">
        <v>18</v>
      </c>
      <c r="C33" s="13">
        <v>2</v>
      </c>
      <c r="D33" s="37">
        <v>1000</v>
      </c>
      <c r="E33" s="14">
        <f>C33*D33</f>
        <v>2000</v>
      </c>
    </row>
    <row r="34" spans="2:5" ht="13.5" thickBot="1">
      <c r="B34" s="12" t="s">
        <v>19</v>
      </c>
      <c r="C34" s="13">
        <v>4</v>
      </c>
      <c r="D34" s="37">
        <v>2000</v>
      </c>
      <c r="E34" s="14">
        <f>C34*D34</f>
        <v>8000</v>
      </c>
    </row>
    <row r="35" spans="2:5" ht="13.5" thickBot="1">
      <c r="B35" s="12" t="s">
        <v>48</v>
      </c>
      <c r="C35" s="13"/>
      <c r="D35" s="13"/>
      <c r="E35" s="39">
        <v>100</v>
      </c>
    </row>
    <row r="36" spans="2:5" ht="13.5" thickBot="1">
      <c r="B36" s="12" t="s">
        <v>20</v>
      </c>
      <c r="C36" s="13"/>
      <c r="D36" s="13"/>
      <c r="E36" s="38">
        <v>2000</v>
      </c>
    </row>
    <row r="37" spans="2:5" ht="13.5" thickBot="1">
      <c r="B37" s="12" t="s">
        <v>21</v>
      </c>
      <c r="C37" s="37">
        <v>30</v>
      </c>
      <c r="D37" s="37">
        <v>10</v>
      </c>
      <c r="E37" s="14">
        <f>C37*D37</f>
        <v>300</v>
      </c>
    </row>
    <row r="38" spans="2:5" ht="13.5" thickBot="1">
      <c r="B38" s="12" t="s">
        <v>22</v>
      </c>
      <c r="C38" s="13"/>
      <c r="D38" s="13"/>
      <c r="E38" s="38"/>
    </row>
    <row r="39" spans="2:5" ht="13.5" thickBot="1">
      <c r="B39" s="12" t="s">
        <v>23</v>
      </c>
      <c r="C39" s="13"/>
      <c r="D39" s="13"/>
      <c r="E39" s="38"/>
    </row>
    <row r="40" spans="2:5" ht="13.5" thickBot="1">
      <c r="B40" s="12" t="s">
        <v>24</v>
      </c>
      <c r="C40" s="13"/>
      <c r="D40" s="13"/>
      <c r="E40" s="38">
        <v>500</v>
      </c>
    </row>
    <row r="41" spans="2:5" ht="13.5" thickBot="1">
      <c r="B41" s="12" t="s">
        <v>35</v>
      </c>
      <c r="C41" s="13"/>
      <c r="D41" s="13"/>
      <c r="E41" s="24">
        <f>(E13+E14+E17+E18+E19+E20+E21+E22+E23+E24+E25+E26+E27+E28+E29+E30+E31+E32+E33+E34+E35+E36+E37+E38+E39+E40)*5/100/12*7+(E13+E14+E16+E17+E18+E19+E20+E21+E22+E23+E24+E25+E26+E27+E28+E29+E30+E31+E32+E33+E34+E35+E36+E37+E38+E39+E40)*5/100/12*6</f>
        <v>6900.270833333333</v>
      </c>
    </row>
    <row r="42" spans="2:5" ht="13.5" thickBot="1">
      <c r="B42" s="12" t="s">
        <v>36</v>
      </c>
      <c r="C42" s="13"/>
      <c r="D42" s="13"/>
      <c r="E42" s="14">
        <f>200*(D5+D6+D8)*5/100</f>
        <v>6500</v>
      </c>
    </row>
    <row r="43" ht="13.5" thickBot="1"/>
    <row r="44" spans="2:5" ht="13.5" thickBot="1">
      <c r="B44" s="7" t="s">
        <v>0</v>
      </c>
      <c r="C44" s="8"/>
      <c r="D44" s="8"/>
      <c r="E44" s="16">
        <f>SUM(E13:E42)</f>
        <v>192437.77083333334</v>
      </c>
    </row>
    <row r="45" ht="13.5" thickBot="1"/>
    <row r="46" spans="2:5" ht="13.5" thickBot="1">
      <c r="B46" s="33" t="s">
        <v>28</v>
      </c>
      <c r="C46" s="34"/>
      <c r="D46" s="34"/>
      <c r="E46" s="35"/>
    </row>
    <row r="47" spans="2:5" ht="13.5" thickBot="1">
      <c r="B47" s="12" t="s">
        <v>29</v>
      </c>
      <c r="C47" s="13"/>
      <c r="D47" s="13"/>
      <c r="E47" s="38"/>
    </row>
    <row r="48" spans="2:5" ht="13.5" thickBot="1">
      <c r="B48" s="12" t="s">
        <v>30</v>
      </c>
      <c r="C48" s="13"/>
      <c r="D48" s="13"/>
      <c r="E48" s="38">
        <v>1000</v>
      </c>
    </row>
    <row r="49" spans="2:5" ht="13.5" thickBot="1">
      <c r="B49" s="12" t="s">
        <v>31</v>
      </c>
      <c r="C49" s="13"/>
      <c r="D49" s="13"/>
      <c r="E49" s="14">
        <v>200</v>
      </c>
    </row>
    <row r="50" spans="2:5" ht="13.5" thickBot="1">
      <c r="B50" s="12" t="s">
        <v>32</v>
      </c>
      <c r="C50" s="13"/>
      <c r="D50" s="18"/>
      <c r="E50" s="37">
        <v>200</v>
      </c>
    </row>
    <row r="51" spans="2:5" ht="13.5" thickBot="1">
      <c r="B51" s="12" t="s">
        <v>50</v>
      </c>
      <c r="C51" s="43"/>
      <c r="D51" s="42"/>
      <c r="E51" s="37">
        <v>4821</v>
      </c>
    </row>
    <row r="52" spans="2:5" ht="13.5" thickBot="1">
      <c r="B52" s="12" t="s">
        <v>33</v>
      </c>
      <c r="C52" s="13"/>
      <c r="D52" s="13"/>
      <c r="E52" s="38">
        <v>300</v>
      </c>
    </row>
    <row r="53" spans="2:5" ht="13.5" thickBot="1">
      <c r="B53" s="12" t="s">
        <v>47</v>
      </c>
      <c r="C53" s="13"/>
      <c r="D53" s="18"/>
      <c r="E53" s="37">
        <v>1000</v>
      </c>
    </row>
    <row r="54" ht="13.5" thickBot="1"/>
    <row r="55" spans="2:5" ht="13.5" thickBot="1">
      <c r="B55" s="7" t="s">
        <v>37</v>
      </c>
      <c r="C55" s="9"/>
      <c r="D55" s="9"/>
      <c r="E55" s="14">
        <f>SUM(E47:E54)</f>
        <v>7521</v>
      </c>
    </row>
    <row r="56" ht="13.5" thickBot="1"/>
    <row r="57" spans="2:5" ht="13.5" thickBot="1">
      <c r="B57" s="25" t="s">
        <v>46</v>
      </c>
      <c r="C57" s="26"/>
      <c r="D57" s="26"/>
      <c r="E57" s="31">
        <f>(E44+E55)/E10</f>
        <v>79.98350833333333</v>
      </c>
    </row>
    <row r="58" spans="2:5" ht="13.5" thickBot="1">
      <c r="B58" s="29"/>
      <c r="C58" s="29"/>
      <c r="D58" s="29"/>
      <c r="E58" s="30"/>
    </row>
    <row r="59" spans="2:5" ht="13.5" thickBot="1">
      <c r="B59" s="12" t="s">
        <v>45</v>
      </c>
      <c r="C59" s="8"/>
      <c r="D59" s="8"/>
      <c r="E59" s="40">
        <v>30000</v>
      </c>
    </row>
    <row r="60" ht="13.5" thickBot="1"/>
    <row r="61" spans="2:5" ht="13.5" thickBot="1">
      <c r="B61" s="25" t="s">
        <v>51</v>
      </c>
      <c r="C61" s="8"/>
      <c r="D61" s="8"/>
      <c r="E61" s="16">
        <f>(E44+E55+E59)/E10</f>
        <v>91.98350833333333</v>
      </c>
    </row>
  </sheetData>
  <sheetProtection password="8FAD" sheet="1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tabSelected="1" zoomScale="110" zoomScaleNormal="110" zoomScalePageLayoutView="0" workbookViewId="0" topLeftCell="A7">
      <selection activeCell="H17" sqref="H17"/>
    </sheetView>
  </sheetViews>
  <sheetFormatPr defaultColWidth="9.140625" defaultRowHeight="12.75"/>
  <cols>
    <col min="2" max="2" width="34.7109375" style="0" customWidth="1"/>
    <col min="3" max="3" width="16.57421875" style="0" customWidth="1"/>
    <col min="4" max="4" width="13.421875" style="0" customWidth="1"/>
    <col min="5" max="5" width="13.7109375" style="0" customWidth="1"/>
  </cols>
  <sheetData>
    <row r="1" spans="2:6" ht="15.75">
      <c r="B1" s="1" t="s">
        <v>52</v>
      </c>
      <c r="C1" s="2"/>
      <c r="D1" s="2"/>
      <c r="E1" s="3"/>
      <c r="F1" s="4"/>
    </row>
    <row r="2" spans="2:6" ht="12.75">
      <c r="B2" s="15" t="s">
        <v>34</v>
      </c>
      <c r="C2" s="2"/>
      <c r="D2" s="2"/>
      <c r="E2" s="3"/>
      <c r="F2" s="4"/>
    </row>
    <row r="3" spans="2:6" ht="12.75">
      <c r="B3" s="15"/>
      <c r="C3" s="2"/>
      <c r="D3" s="2"/>
      <c r="E3" s="3"/>
      <c r="F3" s="4"/>
    </row>
    <row r="4" spans="2:6" ht="16.5" thickBot="1">
      <c r="B4" s="1" t="s">
        <v>43</v>
      </c>
      <c r="C4" s="5"/>
      <c r="D4" s="2"/>
      <c r="E4" s="3"/>
      <c r="F4" s="4"/>
    </row>
    <row r="5" spans="2:6" ht="13.5" thickBot="1">
      <c r="B5" s="27" t="s">
        <v>56</v>
      </c>
      <c r="C5" s="19"/>
      <c r="D5" s="36">
        <v>1200</v>
      </c>
      <c r="E5" s="23">
        <f>D5*15</f>
        <v>18000</v>
      </c>
      <c r="F5" s="4"/>
    </row>
    <row r="6" spans="2:6" ht="13.5" thickBot="1">
      <c r="B6" s="20" t="s">
        <v>57</v>
      </c>
      <c r="C6" s="21"/>
      <c r="D6" s="36">
        <v>250</v>
      </c>
      <c r="E6" s="16">
        <f>D6*8.5</f>
        <v>2125</v>
      </c>
      <c r="F6" s="4"/>
    </row>
    <row r="7" spans="2:6" ht="13.5" thickBot="1">
      <c r="B7" s="20" t="s">
        <v>54</v>
      </c>
      <c r="C7" s="21"/>
      <c r="D7" s="36">
        <v>250</v>
      </c>
      <c r="E7" s="16">
        <f>D7*7</f>
        <v>1750</v>
      </c>
      <c r="F7" s="4"/>
    </row>
    <row r="8" spans="2:5" ht="13.5" thickBot="1">
      <c r="B8" s="20" t="s">
        <v>53</v>
      </c>
      <c r="C8" s="8"/>
      <c r="D8" s="37">
        <v>20</v>
      </c>
      <c r="E8" s="16">
        <f>D8*18</f>
        <v>360</v>
      </c>
    </row>
    <row r="9" spans="2:5" ht="13.5" thickBot="1">
      <c r="B9" s="2"/>
      <c r="E9" s="22"/>
    </row>
    <row r="10" spans="2:6" ht="13.5" thickBot="1">
      <c r="B10" s="20" t="s">
        <v>1</v>
      </c>
      <c r="C10" s="21"/>
      <c r="D10" s="21"/>
      <c r="E10" s="41">
        <v>5000</v>
      </c>
      <c r="F10" s="4"/>
    </row>
    <row r="11" spans="2:5" ht="13.5" thickBot="1">
      <c r="B11" s="2"/>
      <c r="E11" s="22"/>
    </row>
    <row r="12" spans="2:5" ht="13.5" thickBot="1">
      <c r="B12" s="32" t="s">
        <v>2</v>
      </c>
      <c r="C12" s="32" t="s">
        <v>4</v>
      </c>
      <c r="D12" s="32" t="s">
        <v>61</v>
      </c>
      <c r="E12" s="32" t="s">
        <v>3</v>
      </c>
    </row>
    <row r="13" spans="2:5" ht="13.5" thickBot="1">
      <c r="B13" s="28" t="s">
        <v>44</v>
      </c>
      <c r="C13" s="8"/>
      <c r="D13" s="8"/>
      <c r="E13" s="16">
        <f>SUM(E5:E8)</f>
        <v>22235</v>
      </c>
    </row>
    <row r="14" spans="2:5" ht="13.5" thickBot="1">
      <c r="B14" s="20" t="s">
        <v>55</v>
      </c>
      <c r="C14" s="8"/>
      <c r="D14" s="37">
        <v>100</v>
      </c>
      <c r="E14" s="24">
        <f>D14*8</f>
        <v>800</v>
      </c>
    </row>
    <row r="15" spans="2:5" ht="13.5" thickBot="1">
      <c r="B15" s="2"/>
      <c r="E15" s="22"/>
    </row>
    <row r="16" spans="2:5" ht="13.5" thickBot="1">
      <c r="B16" s="11" t="s">
        <v>42</v>
      </c>
      <c r="C16" s="37">
        <v>0.29</v>
      </c>
      <c r="D16" s="17">
        <f>45*(E10-D7)</f>
        <v>213750</v>
      </c>
      <c r="E16" s="13">
        <f aca="true" t="shared" si="0" ref="E16:E21">C16*D16</f>
        <v>61987.49999999999</v>
      </c>
    </row>
    <row r="17" spans="2:5" ht="13.5" thickBot="1">
      <c r="B17" s="9" t="s">
        <v>15</v>
      </c>
      <c r="C17" s="37">
        <v>0.15</v>
      </c>
      <c r="D17" s="37">
        <v>40000</v>
      </c>
      <c r="E17" s="13">
        <f t="shared" si="0"/>
        <v>6000</v>
      </c>
    </row>
    <row r="18" spans="2:8" ht="13.5" thickBot="1">
      <c r="B18" s="10" t="s">
        <v>5</v>
      </c>
      <c r="C18" s="37">
        <v>3</v>
      </c>
      <c r="D18" s="37">
        <v>300</v>
      </c>
      <c r="E18" s="13">
        <f t="shared" si="0"/>
        <v>900</v>
      </c>
      <c r="H18" s="6"/>
    </row>
    <row r="19" spans="2:5" ht="13.5" thickBot="1">
      <c r="B19" s="12" t="s">
        <v>6</v>
      </c>
      <c r="C19" s="37">
        <v>100</v>
      </c>
      <c r="D19" s="37">
        <v>20</v>
      </c>
      <c r="E19" s="14">
        <f t="shared" si="0"/>
        <v>2000</v>
      </c>
    </row>
    <row r="20" spans="2:5" ht="13.5" thickBot="1">
      <c r="B20" s="12" t="s">
        <v>7</v>
      </c>
      <c r="C20" s="37">
        <v>300</v>
      </c>
      <c r="D20" s="37">
        <v>2</v>
      </c>
      <c r="E20" s="14">
        <f t="shared" si="0"/>
        <v>600</v>
      </c>
    </row>
    <row r="21" spans="2:5" ht="13.5" thickBot="1">
      <c r="B21" s="12" t="s">
        <v>8</v>
      </c>
      <c r="C21" s="37">
        <v>3.2</v>
      </c>
      <c r="D21" s="37">
        <v>5000</v>
      </c>
      <c r="E21" s="14">
        <f t="shared" si="0"/>
        <v>16000</v>
      </c>
    </row>
    <row r="22" spans="2:5" ht="13.5" thickBot="1">
      <c r="B22" s="12" t="s">
        <v>10</v>
      </c>
      <c r="C22" s="37">
        <v>1.5</v>
      </c>
      <c r="D22" s="37">
        <v>1000</v>
      </c>
      <c r="E22" s="14">
        <f>C22*D22</f>
        <v>1500</v>
      </c>
    </row>
    <row r="23" spans="2:5" ht="13.5" thickBot="1">
      <c r="B23" s="12" t="s">
        <v>16</v>
      </c>
      <c r="C23" s="13"/>
      <c r="D23" s="13"/>
      <c r="E23" s="38">
        <v>1000</v>
      </c>
    </row>
    <row r="24" spans="2:5" ht="13.5" thickBot="1">
      <c r="B24" s="12" t="s">
        <v>58</v>
      </c>
      <c r="C24" s="37">
        <v>1</v>
      </c>
      <c r="D24" s="37">
        <v>200</v>
      </c>
      <c r="E24" s="14">
        <f>C24*D24</f>
        <v>200</v>
      </c>
    </row>
    <row r="25" spans="2:5" ht="13.5" thickBot="1">
      <c r="B25" s="12" t="s">
        <v>59</v>
      </c>
      <c r="C25" s="37">
        <v>20</v>
      </c>
      <c r="D25" s="37">
        <v>20</v>
      </c>
      <c r="E25" s="14">
        <f>C25*D25</f>
        <v>400</v>
      </c>
    </row>
    <row r="26" spans="2:5" ht="13.5" thickBot="1">
      <c r="B26" s="12" t="s">
        <v>12</v>
      </c>
      <c r="C26" s="37">
        <v>30</v>
      </c>
      <c r="D26" s="37">
        <v>20</v>
      </c>
      <c r="E26" s="14">
        <f>C26*D26</f>
        <v>600</v>
      </c>
    </row>
    <row r="27" spans="2:5" ht="13.5" thickBot="1">
      <c r="B27" s="12" t="s">
        <v>14</v>
      </c>
      <c r="C27" s="13"/>
      <c r="D27" s="13"/>
      <c r="E27" s="38">
        <v>200</v>
      </c>
    </row>
    <row r="28" spans="2:5" ht="13.5" thickBot="1">
      <c r="B28" s="12" t="s">
        <v>25</v>
      </c>
      <c r="C28" s="13"/>
      <c r="D28" s="36">
        <v>1200</v>
      </c>
      <c r="E28" s="14">
        <f>D28*0.51</f>
        <v>612</v>
      </c>
    </row>
    <row r="29" spans="2:5" ht="13.5" thickBot="1">
      <c r="B29" s="12" t="s">
        <v>26</v>
      </c>
      <c r="C29" s="13"/>
      <c r="D29" s="36">
        <v>4800</v>
      </c>
      <c r="E29" s="14">
        <f>D29*0.14</f>
        <v>672.0000000000001</v>
      </c>
    </row>
    <row r="30" spans="2:5" ht="13.5" thickBot="1">
      <c r="B30" s="12" t="s">
        <v>27</v>
      </c>
      <c r="C30" s="13"/>
      <c r="D30" s="36">
        <v>1</v>
      </c>
      <c r="E30" s="14">
        <f>D30*170</f>
        <v>170</v>
      </c>
    </row>
    <row r="31" spans="2:5" ht="13.5" thickBot="1">
      <c r="B31" s="12" t="s">
        <v>17</v>
      </c>
      <c r="C31" s="13"/>
      <c r="D31" s="36">
        <v>4800</v>
      </c>
      <c r="E31" s="14">
        <f>D31*0.25</f>
        <v>1200</v>
      </c>
    </row>
    <row r="32" spans="2:5" ht="13.5" thickBot="1">
      <c r="B32" s="12" t="s">
        <v>63</v>
      </c>
      <c r="C32" s="13">
        <v>1.3</v>
      </c>
      <c r="D32" s="37">
        <v>4800</v>
      </c>
      <c r="E32" s="14">
        <f>C32*D32</f>
        <v>6240</v>
      </c>
    </row>
    <row r="33" spans="2:5" ht="13.5" thickBot="1">
      <c r="B33" s="12" t="s">
        <v>48</v>
      </c>
      <c r="C33" s="13"/>
      <c r="D33" s="13"/>
      <c r="E33" s="39">
        <v>6000</v>
      </c>
    </row>
    <row r="34" spans="2:5" ht="13.5" thickBot="1">
      <c r="B34" s="12" t="s">
        <v>20</v>
      </c>
      <c r="C34" s="13"/>
      <c r="D34" s="13"/>
      <c r="E34" s="38">
        <v>3000</v>
      </c>
    </row>
    <row r="35" spans="2:5" ht="13.5" thickBot="1">
      <c r="B35" s="12" t="s">
        <v>21</v>
      </c>
      <c r="C35" s="37">
        <v>30</v>
      </c>
      <c r="D35" s="37">
        <v>10</v>
      </c>
      <c r="E35" s="14">
        <f>C35*D35</f>
        <v>300</v>
      </c>
    </row>
    <row r="36" spans="2:5" ht="13.5" thickBot="1">
      <c r="B36" s="12" t="s">
        <v>22</v>
      </c>
      <c r="C36" s="13"/>
      <c r="D36" s="13"/>
      <c r="E36" s="38"/>
    </row>
    <row r="37" spans="2:5" ht="13.5" thickBot="1">
      <c r="B37" s="12" t="s">
        <v>23</v>
      </c>
      <c r="C37" s="13"/>
      <c r="D37" s="13"/>
      <c r="E37" s="38"/>
    </row>
    <row r="38" spans="2:5" ht="13.5" thickBot="1">
      <c r="B38" s="12" t="s">
        <v>24</v>
      </c>
      <c r="C38" s="13"/>
      <c r="D38" s="13"/>
      <c r="E38" s="38">
        <v>500</v>
      </c>
    </row>
    <row r="39" spans="2:5" ht="13.5" thickBot="1">
      <c r="B39" s="12" t="s">
        <v>35</v>
      </c>
      <c r="C39" s="13"/>
      <c r="D39" s="13"/>
      <c r="E39" s="24">
        <f>(E13+E14+E16+E17+E18+E19+E20+E21+E22+E23+E24+E26+E27+E28+E29+E30+E31+E32+E33+E34+E35+E36+E37+E38)*5/100/12*7+(E13+E17+E18+E19+E20+E21++E22+E23+E24+E26+E27+E28+E29+E30+E31+E32+E33+E34+E35+E36+E37+E38)*5/100/12*6</f>
        <v>5619.122916666667</v>
      </c>
    </row>
    <row r="40" spans="2:5" ht="13.5" thickBot="1">
      <c r="B40" s="12" t="s">
        <v>36</v>
      </c>
      <c r="C40" s="13"/>
      <c r="D40" s="13"/>
      <c r="E40" s="14">
        <f>70*(D5+D6+D8)*5/100</f>
        <v>5145</v>
      </c>
    </row>
    <row r="41" ht="13.5" thickBot="1"/>
    <row r="42" spans="2:5" ht="13.5" thickBot="1">
      <c r="B42" s="7" t="s">
        <v>0</v>
      </c>
      <c r="C42" s="8"/>
      <c r="D42" s="8"/>
      <c r="E42" s="16">
        <f>SUM(E13:E40)</f>
        <v>143880.62291666667</v>
      </c>
    </row>
    <row r="43" ht="13.5" thickBot="1"/>
    <row r="44" spans="2:5" ht="13.5" thickBot="1">
      <c r="B44" s="33" t="s">
        <v>28</v>
      </c>
      <c r="C44" s="34"/>
      <c r="D44" s="34"/>
      <c r="E44" s="35"/>
    </row>
    <row r="45" spans="2:5" ht="13.5" thickBot="1">
      <c r="B45" s="12" t="s">
        <v>29</v>
      </c>
      <c r="C45" s="13"/>
      <c r="D45" s="13"/>
      <c r="E45" s="38"/>
    </row>
    <row r="46" spans="2:5" ht="13.5" thickBot="1">
      <c r="B46" s="12" t="s">
        <v>30</v>
      </c>
      <c r="C46" s="13"/>
      <c r="D46" s="13"/>
      <c r="E46" s="38">
        <v>2000</v>
      </c>
    </row>
    <row r="47" spans="2:5" ht="13.5" thickBot="1">
      <c r="B47" s="12" t="s">
        <v>31</v>
      </c>
      <c r="C47" s="13"/>
      <c r="D47" s="13"/>
      <c r="E47" s="14">
        <v>200</v>
      </c>
    </row>
    <row r="48" spans="2:5" ht="13.5" thickBot="1">
      <c r="B48" s="12" t="s">
        <v>32</v>
      </c>
      <c r="C48" s="13"/>
      <c r="D48" s="18"/>
      <c r="E48" s="37">
        <v>200</v>
      </c>
    </row>
    <row r="49" spans="2:5" ht="13.5" thickBot="1">
      <c r="B49" s="12" t="s">
        <v>50</v>
      </c>
      <c r="C49" s="43"/>
      <c r="D49" s="42"/>
      <c r="E49" s="37">
        <v>7230</v>
      </c>
    </row>
    <row r="50" spans="2:5" ht="13.5" thickBot="1">
      <c r="B50" s="12" t="s">
        <v>33</v>
      </c>
      <c r="C50" s="13"/>
      <c r="D50" s="13"/>
      <c r="E50" s="38">
        <v>300</v>
      </c>
    </row>
    <row r="51" spans="2:5" ht="13.5" thickBot="1">
      <c r="B51" s="12" t="s">
        <v>47</v>
      </c>
      <c r="C51" s="13"/>
      <c r="D51" s="18"/>
      <c r="E51" s="37">
        <v>1000</v>
      </c>
    </row>
    <row r="52" ht="13.5" thickBot="1"/>
    <row r="53" spans="2:5" ht="13.5" thickBot="1">
      <c r="B53" s="7" t="s">
        <v>37</v>
      </c>
      <c r="C53" s="9"/>
      <c r="D53" s="9"/>
      <c r="E53" s="14">
        <f>SUM(E45:E51)</f>
        <v>10930</v>
      </c>
    </row>
    <row r="54" ht="13.5" thickBot="1"/>
    <row r="55" spans="2:5" ht="13.5" thickBot="1">
      <c r="B55" s="25" t="s">
        <v>46</v>
      </c>
      <c r="C55" s="26"/>
      <c r="D55" s="26"/>
      <c r="E55" s="31">
        <f>(E42+E53)/E10</f>
        <v>30.962124583333335</v>
      </c>
    </row>
    <row r="56" spans="2:5" ht="13.5" thickBot="1">
      <c r="B56" s="29"/>
      <c r="C56" s="29"/>
      <c r="D56" s="29"/>
      <c r="E56" s="30"/>
    </row>
    <row r="57" spans="2:5" ht="13.5" thickBot="1">
      <c r="B57" s="12" t="s">
        <v>45</v>
      </c>
      <c r="C57" s="8"/>
      <c r="D57" s="8"/>
      <c r="E57" s="40">
        <v>30000</v>
      </c>
    </row>
    <row r="58" ht="13.5" thickBot="1"/>
    <row r="59" spans="2:5" ht="13.5" thickBot="1">
      <c r="B59" s="25" t="s">
        <v>51</v>
      </c>
      <c r="C59" s="8"/>
      <c r="D59" s="8"/>
      <c r="E59" s="16">
        <f>(E42+E53+E57)/E10</f>
        <v>36.962124583333335</v>
      </c>
    </row>
  </sheetData>
  <sheetProtection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Bengts</dc:creator>
  <cp:keywords/>
  <dc:description/>
  <cp:lastModifiedBy>Katri Kulkki</cp:lastModifiedBy>
  <cp:lastPrinted>2010-10-11T12:20:30Z</cp:lastPrinted>
  <dcterms:created xsi:type="dcterms:W3CDTF">2008-04-21T10:20:01Z</dcterms:created>
  <dcterms:modified xsi:type="dcterms:W3CDTF">2024-06-17T12:31:58Z</dcterms:modified>
  <cp:category/>
  <cp:version/>
  <cp:contentType/>
  <cp:contentStatus/>
</cp:coreProperties>
</file>